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US_documents\"/>
    </mc:Choice>
  </mc:AlternateContent>
  <xr:revisionPtr revIDLastSave="0" documentId="13_ncr:1_{F9EE21CA-44DE-4E4A-847B-48048F72838B}" xr6:coauthVersionLast="45" xr6:coauthVersionMax="45" xr10:uidLastSave="{00000000-0000-0000-0000-000000000000}"/>
  <bookViews>
    <workbookView xWindow="-108" yWindow="-108" windowWidth="22308" windowHeight="13176" xr2:uid="{CE6286CD-E16B-4C76-BC20-B3D1C27F40E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B5" i="1"/>
  <c r="G5" i="1" s="1"/>
  <c r="B6" i="1"/>
  <c r="G6" i="1" s="1"/>
  <c r="H6" i="1" s="1"/>
  <c r="B7" i="1"/>
  <c r="G7" i="1" s="1"/>
  <c r="B8" i="1"/>
  <c r="G8" i="1" s="1"/>
  <c r="B9" i="1"/>
  <c r="G9" i="1" s="1"/>
  <c r="B10" i="1"/>
  <c r="G10" i="1" s="1"/>
  <c r="B11" i="1"/>
  <c r="G11" i="1" s="1"/>
  <c r="B12" i="1"/>
  <c r="G12" i="1" s="1"/>
  <c r="B13" i="1"/>
  <c r="G13" i="1" s="1"/>
  <c r="B14" i="1"/>
  <c r="G14" i="1" s="1"/>
  <c r="B15" i="1"/>
  <c r="G15" i="1" s="1"/>
  <c r="B16" i="1"/>
  <c r="G16" i="1" s="1"/>
  <c r="B17" i="1"/>
  <c r="G17" i="1" s="1"/>
  <c r="B18" i="1"/>
  <c r="G18" i="1" s="1"/>
  <c r="B19" i="1"/>
  <c r="G19" i="1" s="1"/>
  <c r="B4" i="1"/>
  <c r="G4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2" i="1"/>
  <c r="E11" i="1"/>
  <c r="H11" i="1" s="1"/>
  <c r="E10" i="1"/>
  <c r="E9" i="1"/>
  <c r="H9" i="1" s="1"/>
  <c r="E8" i="1"/>
  <c r="E5" i="1"/>
  <c r="H5" i="1" s="1"/>
  <c r="E4" i="1"/>
  <c r="E13" i="1"/>
  <c r="H13" i="1" s="1"/>
  <c r="E7" i="1"/>
  <c r="H7" i="1" s="1"/>
  <c r="B24" i="1" l="1"/>
  <c r="H12" i="1"/>
  <c r="H10" i="1"/>
  <c r="H8" i="1"/>
  <c r="B21" i="1" s="1"/>
  <c r="B22" i="1" s="1"/>
  <c r="H4" i="1"/>
  <c r="B25" i="1" l="1"/>
</calcChain>
</file>

<file path=xl/sharedStrings.xml><?xml version="1.0" encoding="utf-8"?>
<sst xmlns="http://schemas.openxmlformats.org/spreadsheetml/2006/main" count="35" uniqueCount="29">
  <si>
    <t>Tableau nébuleuse</t>
  </si>
  <si>
    <t>Hg</t>
  </si>
  <si>
    <t>[OIII]</t>
  </si>
  <si>
    <t>Hb</t>
  </si>
  <si>
    <t>HeI</t>
  </si>
  <si>
    <t>[OI]</t>
  </si>
  <si>
    <t>[SIII]</t>
  </si>
  <si>
    <t>[NII]</t>
  </si>
  <si>
    <t>Ha</t>
  </si>
  <si>
    <t>[SII]</t>
  </si>
  <si>
    <t>[ArIII]</t>
  </si>
  <si>
    <t>Elements</t>
  </si>
  <si>
    <t>3.08 x (log Ha Iobs) -7.55</t>
  </si>
  <si>
    <t>Lambd µm</t>
  </si>
  <si>
    <t>Lambda Angstroms</t>
  </si>
  <si>
    <t>f (lambda)</t>
  </si>
  <si>
    <t>1.7635 + 4.8735 x L + 2.5634 L^2</t>
  </si>
  <si>
    <t>(I obs) x 10^(c(Hb) x f(lambda)</t>
  </si>
  <si>
    <r>
      <t xml:space="preserve">cons d'extinction mesurée </t>
    </r>
    <r>
      <rPr>
        <b/>
        <sz val="11"/>
        <color theme="1"/>
        <rFont val="Calibri"/>
        <family val="2"/>
        <scheme val="minor"/>
      </rPr>
      <t>c(Hb)</t>
    </r>
  </si>
  <si>
    <t>Intensité mesurée brute</t>
  </si>
  <si>
    <t>Intensité normalisée (I obs)</t>
  </si>
  <si>
    <r>
      <t xml:space="preserve">I(Lambda) -&gt; </t>
    </r>
    <r>
      <rPr>
        <b/>
        <sz val="11"/>
        <color theme="1"/>
        <rFont val="Calibri"/>
        <family val="2"/>
        <scheme val="minor"/>
      </rPr>
      <t>Intensité corrigée</t>
    </r>
  </si>
  <si>
    <t>Rapport [OIII]</t>
  </si>
  <si>
    <t>Temperature electro</t>
  </si>
  <si>
    <t>Kelvin</t>
  </si>
  <si>
    <t>Rapport [SII]</t>
  </si>
  <si>
    <t>Densité electronique</t>
  </si>
  <si>
    <t>cm-3</t>
  </si>
  <si>
    <t>M76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</si>
</sst>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374-DECB-4B5F-A7E6-4DB0B5FC5DBC}">
  <dimension ref="A1:H25"/>
  <sheetViews>
    <sheetView tabSelected="1" workbookViewId="0">
      <selection activeCell="F21" sqref="F21"/>
    </sheetView>
  </sheetViews>
  <sheetFormatPr baseColWidth="10" defaultRowHeight="14.4" x14ac:dyDescent="0.3"/>
  <cols>
    <col min="1" max="1" width="17.5546875" customWidth="1"/>
    <col min="2" max="2" width="11.5546875" customWidth="1"/>
    <col min="3" max="3" width="9.109375" customWidth="1"/>
    <col min="4" max="4" width="21.6640625" customWidth="1"/>
    <col min="5" max="5" width="23.88671875" customWidth="1"/>
    <col min="6" max="7" width="28.88671875" customWidth="1"/>
    <col min="8" max="8" width="26" customWidth="1"/>
  </cols>
  <sheetData>
    <row r="1" spans="1:8" x14ac:dyDescent="0.3">
      <c r="A1" s="9" t="s">
        <v>0</v>
      </c>
      <c r="B1" t="s">
        <v>28</v>
      </c>
    </row>
    <row r="2" spans="1:8" x14ac:dyDescent="0.3">
      <c r="F2" s="4" t="s">
        <v>12</v>
      </c>
      <c r="G2" s="4" t="s">
        <v>16</v>
      </c>
      <c r="H2" s="4" t="s">
        <v>17</v>
      </c>
    </row>
    <row r="3" spans="1:8" x14ac:dyDescent="0.3">
      <c r="A3" s="4" t="s">
        <v>14</v>
      </c>
      <c r="B3" s="4" t="s">
        <v>13</v>
      </c>
      <c r="C3" s="4" t="s">
        <v>11</v>
      </c>
      <c r="D3" s="4" t="s">
        <v>19</v>
      </c>
      <c r="E3" s="4" t="s">
        <v>20</v>
      </c>
      <c r="F3" s="4" t="s">
        <v>18</v>
      </c>
      <c r="G3" s="8" t="s">
        <v>15</v>
      </c>
      <c r="H3" s="6" t="s">
        <v>21</v>
      </c>
    </row>
    <row r="4" spans="1:8" x14ac:dyDescent="0.3">
      <c r="A4" s="5">
        <v>4340.47</v>
      </c>
      <c r="B4" s="5">
        <f>A4/10000</f>
        <v>0.43404700000000002</v>
      </c>
      <c r="C4" s="5" t="s">
        <v>1</v>
      </c>
      <c r="D4" s="1">
        <v>21.760317000000001</v>
      </c>
      <c r="E4" s="1">
        <f>D4*E6/D6</f>
        <v>66.384322838366813</v>
      </c>
      <c r="F4" s="1">
        <f>3.08*(LOG(365.1824028))-7.55</f>
        <v>0.34253031284647761</v>
      </c>
      <c r="G4" s="1">
        <f t="shared" ref="G4:G5" si="0">1.7636-(4.8735*B4)+(2.5634*(B4^2))</f>
        <v>0.13120829802895079</v>
      </c>
      <c r="H4" s="7">
        <f t="shared" ref="H4:H5" si="1">E4*(10^(F4*G4))</f>
        <v>73.622125053280797</v>
      </c>
    </row>
    <row r="5" spans="1:8" x14ac:dyDescent="0.3">
      <c r="A5" s="5">
        <v>4363.21</v>
      </c>
      <c r="B5" s="5">
        <f t="shared" ref="B5:B19" si="2">A5/10000</f>
        <v>0.43632100000000001</v>
      </c>
      <c r="C5" s="5" t="s">
        <v>2</v>
      </c>
      <c r="D5" s="1">
        <v>6.7745389999999999</v>
      </c>
      <c r="E5" s="1">
        <f>D5*E6/D6</f>
        <v>20.667124658942544</v>
      </c>
      <c r="F5" s="1">
        <f>3.08*(LOG(365.1824028))-7.55</f>
        <v>0.34253031284647761</v>
      </c>
      <c r="G5" s="1">
        <f t="shared" si="0"/>
        <v>0.12519948345609949</v>
      </c>
      <c r="H5" s="7">
        <f t="shared" si="1"/>
        <v>22.812069038881251</v>
      </c>
    </row>
    <row r="6" spans="1:8" x14ac:dyDescent="0.3">
      <c r="A6" s="5">
        <v>4861.33</v>
      </c>
      <c r="B6" s="5">
        <f t="shared" si="2"/>
        <v>0.48613299999999998</v>
      </c>
      <c r="C6" s="5" t="s">
        <v>3</v>
      </c>
      <c r="D6" s="1">
        <v>32.779300999999997</v>
      </c>
      <c r="E6" s="3">
        <v>100</v>
      </c>
      <c r="F6" s="1">
        <f>3.08*(LOG(365.1824028))-7.55</f>
        <v>0.34253031284647761</v>
      </c>
      <c r="G6" s="1">
        <f>1.7636-(4.8735*B6)+(2.5634*(B6^2))</f>
        <v>2.2708234238288938E-4</v>
      </c>
      <c r="H6" s="7">
        <f>E6*(10^(F6*G6))</f>
        <v>100.01791170620533</v>
      </c>
    </row>
    <row r="7" spans="1:8" x14ac:dyDescent="0.3">
      <c r="A7" s="5">
        <v>4958.92</v>
      </c>
      <c r="B7" s="5">
        <f t="shared" si="2"/>
        <v>0.495892</v>
      </c>
      <c r="C7" s="5" t="s">
        <v>2</v>
      </c>
      <c r="D7" s="1">
        <v>121.20579499999999</v>
      </c>
      <c r="E7" s="1">
        <f>D7*E6/D6</f>
        <v>369.76320819043701</v>
      </c>
      <c r="F7" s="1">
        <f>3.08*(LOG(365.1824028))-7.55</f>
        <v>0.34253031284647761</v>
      </c>
      <c r="G7" s="1">
        <f t="shared" ref="G7:G19" si="3">1.7636-(4.8735*B7)+(2.5634*(B7^2))</f>
        <v>-2.2766850122902138E-2</v>
      </c>
      <c r="H7" s="7">
        <f t="shared" ref="H7:H19" si="4">E7*(10^(F7*G7))</f>
        <v>363.1828730798145</v>
      </c>
    </row>
    <row r="8" spans="1:8" x14ac:dyDescent="0.3">
      <c r="A8" s="5">
        <v>5006.8500000000004</v>
      </c>
      <c r="B8" s="5">
        <f t="shared" si="2"/>
        <v>0.50068500000000005</v>
      </c>
      <c r="C8" s="5" t="s">
        <v>2</v>
      </c>
      <c r="D8" s="1">
        <v>377.09832799999998</v>
      </c>
      <c r="E8" s="1">
        <f>D8*E6/D6</f>
        <v>1150.4160140571637</v>
      </c>
      <c r="F8" s="1">
        <f>3.08*(LOG(365.1824028))-7.55</f>
        <v>0.34253031284647761</v>
      </c>
      <c r="G8" s="1">
        <f t="shared" si="3"/>
        <v>-3.3881215688634891E-2</v>
      </c>
      <c r="H8" s="7">
        <f t="shared" si="4"/>
        <v>1120.0813735009206</v>
      </c>
    </row>
    <row r="9" spans="1:8" x14ac:dyDescent="0.3">
      <c r="A9" s="5">
        <v>5875.62</v>
      </c>
      <c r="B9" s="5">
        <f t="shared" si="2"/>
        <v>0.58756200000000003</v>
      </c>
      <c r="C9" s="5" t="s">
        <v>4</v>
      </c>
      <c r="D9" s="1">
        <v>5.5195530000000002</v>
      </c>
      <c r="E9" s="1">
        <f>D9*E6/D6</f>
        <v>16.838531730740691</v>
      </c>
      <c r="F9" s="1">
        <f>3.08*(LOG(365.1824028))-7.55</f>
        <v>0.34253031284647761</v>
      </c>
      <c r="G9" s="1">
        <f t="shared" si="3"/>
        <v>-0.21492312220629017</v>
      </c>
      <c r="H9" s="7">
        <f t="shared" si="4"/>
        <v>14.213025504534388</v>
      </c>
    </row>
    <row r="10" spans="1:8" x14ac:dyDescent="0.3">
      <c r="A10" s="5">
        <v>6300</v>
      </c>
      <c r="B10" s="5">
        <f t="shared" si="2"/>
        <v>0.63</v>
      </c>
      <c r="C10" s="5" t="s">
        <v>5</v>
      </c>
      <c r="D10" s="1">
        <v>15.878532999999999</v>
      </c>
      <c r="E10" s="1">
        <f>D10*E6/D6</f>
        <v>48.440730935659673</v>
      </c>
      <c r="F10" s="1">
        <f>3.08*(LOG(365.1824028))-7.55</f>
        <v>0.34253031284647761</v>
      </c>
      <c r="G10" s="1">
        <f t="shared" si="3"/>
        <v>-0.28929153999999957</v>
      </c>
      <c r="H10" s="7">
        <f t="shared" si="4"/>
        <v>38.558449867484882</v>
      </c>
    </row>
    <row r="11" spans="1:8" x14ac:dyDescent="0.3">
      <c r="A11" s="5">
        <v>6312.1</v>
      </c>
      <c r="B11" s="5">
        <f t="shared" si="2"/>
        <v>0.63121000000000005</v>
      </c>
      <c r="C11" s="5" t="s">
        <v>6</v>
      </c>
      <c r="D11" s="1">
        <v>2.0674800000000002</v>
      </c>
      <c r="E11" s="1">
        <f>D11*E6/D6</f>
        <v>6.307272995235623</v>
      </c>
      <c r="F11" s="1">
        <f>3.08*(LOG(365.1824028))-7.55</f>
        <v>0.34253031284647761</v>
      </c>
      <c r="G11" s="1">
        <f t="shared" si="3"/>
        <v>-0.29127656228606003</v>
      </c>
      <c r="H11" s="7">
        <f t="shared" si="4"/>
        <v>5.0126868771875186</v>
      </c>
    </row>
    <row r="12" spans="1:8" x14ac:dyDescent="0.3">
      <c r="A12" s="5">
        <v>6548.06</v>
      </c>
      <c r="B12" s="5">
        <f t="shared" si="2"/>
        <v>0.654806</v>
      </c>
      <c r="C12" s="5" t="s">
        <v>7</v>
      </c>
      <c r="D12" s="1">
        <v>92.073616000000001</v>
      </c>
      <c r="E12" s="1">
        <f>D12*E6/D6</f>
        <v>280.88950401962512</v>
      </c>
      <c r="F12" s="1">
        <f>3.08*(LOG(365.1824028))-7.55</f>
        <v>0.34253031284647761</v>
      </c>
      <c r="G12" s="1">
        <f t="shared" si="3"/>
        <v>-0.32848572199987758</v>
      </c>
      <c r="H12" s="7">
        <f t="shared" si="4"/>
        <v>216.77999110326226</v>
      </c>
    </row>
    <row r="13" spans="1:8" x14ac:dyDescent="0.3">
      <c r="A13" s="5">
        <v>6562.8010000000004</v>
      </c>
      <c r="B13" s="5">
        <f t="shared" si="2"/>
        <v>0.65628010000000003</v>
      </c>
      <c r="C13" s="5" t="s">
        <v>8</v>
      </c>
      <c r="D13" s="1">
        <v>119.704239</v>
      </c>
      <c r="E13" s="1">
        <f>D13*E6/D6</f>
        <v>365.18240276081548</v>
      </c>
      <c r="F13" s="1">
        <f>3.08*(LOG(365.1824028))-7.55</f>
        <v>0.34253031284647761</v>
      </c>
      <c r="G13" s="1">
        <f t="shared" si="3"/>
        <v>-0.33071553689378397</v>
      </c>
      <c r="H13" s="7">
        <f t="shared" si="4"/>
        <v>281.33887433563569</v>
      </c>
    </row>
    <row r="14" spans="1:8" x14ac:dyDescent="0.3">
      <c r="A14" s="5">
        <v>6583.39</v>
      </c>
      <c r="B14" s="5">
        <f t="shared" si="2"/>
        <v>0.65833900000000001</v>
      </c>
      <c r="C14" s="5" t="s">
        <v>7</v>
      </c>
      <c r="D14" s="1">
        <v>275.73333700000001</v>
      </c>
      <c r="E14" s="1">
        <f>D14*E6/D6</f>
        <v>841.18125947835199</v>
      </c>
      <c r="F14" s="1">
        <f>3.08*(LOG(365.1824028))-7.55</f>
        <v>0.34253031284647761</v>
      </c>
      <c r="G14" s="1">
        <f t="shared" si="3"/>
        <v>-0.33381131004990827</v>
      </c>
      <c r="H14" s="7">
        <f t="shared" si="4"/>
        <v>646.47107208585385</v>
      </c>
    </row>
    <row r="15" spans="1:8" x14ac:dyDescent="0.3">
      <c r="A15" s="5">
        <v>6678.15</v>
      </c>
      <c r="B15" s="5">
        <f t="shared" si="2"/>
        <v>0.66781499999999994</v>
      </c>
      <c r="C15" s="5" t="s">
        <v>4</v>
      </c>
      <c r="D15" s="1">
        <v>1.8273330000000001</v>
      </c>
      <c r="E15" s="1">
        <f>D15*E6/D6</f>
        <v>5.5746551764480889</v>
      </c>
      <c r="F15" s="1">
        <f>3.08*(LOG(365.1824028))-7.55</f>
        <v>0.34253031284647761</v>
      </c>
      <c r="G15" s="1">
        <f t="shared" si="3"/>
        <v>-0.34777928311163486</v>
      </c>
      <c r="H15" s="7">
        <f t="shared" si="4"/>
        <v>4.2373375569337455</v>
      </c>
    </row>
    <row r="16" spans="1:8" x14ac:dyDescent="0.3">
      <c r="A16" s="5">
        <v>6716.5</v>
      </c>
      <c r="B16" s="5">
        <f t="shared" si="2"/>
        <v>0.67164999999999997</v>
      </c>
      <c r="C16" s="5" t="s">
        <v>9</v>
      </c>
      <c r="D16" s="1">
        <v>28.889927</v>
      </c>
      <c r="E16" s="1">
        <f>D16*E6/D6</f>
        <v>88.134664616551774</v>
      </c>
      <c r="F16" s="1">
        <f>3.08*(LOG(365.1824028))-7.55</f>
        <v>0.34253031284647761</v>
      </c>
      <c r="G16" s="1">
        <f t="shared" si="3"/>
        <v>-0.35330135874349966</v>
      </c>
      <c r="H16" s="7">
        <f t="shared" si="4"/>
        <v>66.700690717571902</v>
      </c>
    </row>
    <row r="17" spans="1:8" x14ac:dyDescent="0.3">
      <c r="A17" s="5">
        <v>6730.7</v>
      </c>
      <c r="B17" s="5">
        <f t="shared" si="2"/>
        <v>0.67306999999999995</v>
      </c>
      <c r="C17" s="5" t="s">
        <v>9</v>
      </c>
      <c r="D17" s="1">
        <v>24.270786000000001</v>
      </c>
      <c r="E17" s="1">
        <f>D17*E6/D6</f>
        <v>74.043024895497325</v>
      </c>
      <c r="F17" s="1">
        <f>3.08*(LOG(365.1824028))-7.55</f>
        <v>0.34253031284647761</v>
      </c>
      <c r="G17" s="1">
        <f t="shared" si="3"/>
        <v>-0.35532691029133989</v>
      </c>
      <c r="H17" s="7">
        <f t="shared" si="4"/>
        <v>55.946627877583559</v>
      </c>
    </row>
    <row r="18" spans="1:8" x14ac:dyDescent="0.3">
      <c r="A18" s="5">
        <v>7065.3</v>
      </c>
      <c r="B18" s="5">
        <f t="shared" si="2"/>
        <v>0.70652999999999999</v>
      </c>
      <c r="C18" s="5" t="s">
        <v>4</v>
      </c>
      <c r="D18" s="1">
        <v>1.710153</v>
      </c>
      <c r="E18" s="1">
        <f>D18*E6/D6</f>
        <v>5.2171734839617239</v>
      </c>
      <c r="F18" s="1">
        <f>3.08*(LOG(365.1824028))-7.55</f>
        <v>0.34253031284647761</v>
      </c>
      <c r="G18" s="1">
        <f t="shared" si="3"/>
        <v>-0.40006404651693983</v>
      </c>
      <c r="H18" s="7">
        <f t="shared" si="4"/>
        <v>3.8054078989754458</v>
      </c>
    </row>
    <row r="19" spans="1:8" x14ac:dyDescent="0.3">
      <c r="A19" s="5">
        <v>7135.8</v>
      </c>
      <c r="B19" s="5">
        <f t="shared" si="2"/>
        <v>0.71357999999999999</v>
      </c>
      <c r="C19" s="5" t="s">
        <v>10</v>
      </c>
      <c r="D19" s="1">
        <v>10.970948</v>
      </c>
      <c r="E19" s="1">
        <f>D19*E6/D6</f>
        <v>33.469133463218149</v>
      </c>
      <c r="F19" s="1">
        <f>3.08*(LOG(365.1824028))-7.55</f>
        <v>0.34253031284647761</v>
      </c>
      <c r="G19" s="1">
        <f t="shared" si="3"/>
        <v>-0.40875803620023987</v>
      </c>
      <c r="H19" s="7">
        <f t="shared" si="4"/>
        <v>24.245572888174802</v>
      </c>
    </row>
    <row r="21" spans="1:8" x14ac:dyDescent="0.3">
      <c r="A21" s="10" t="s">
        <v>22</v>
      </c>
      <c r="B21" s="10">
        <f>(H8+H7)/H5</f>
        <v>65.021030931154726</v>
      </c>
      <c r="C21" s="11"/>
    </row>
    <row r="22" spans="1:8" x14ac:dyDescent="0.3">
      <c r="A22" s="12" t="s">
        <v>23</v>
      </c>
      <c r="B22" s="12">
        <f>(3.29*10^4)/(LN(B21/8.32))</f>
        <v>16001.567935627038</v>
      </c>
      <c r="C22" s="13" t="s">
        <v>24</v>
      </c>
    </row>
    <row r="24" spans="1:8" x14ac:dyDescent="0.3">
      <c r="A24" s="1" t="s">
        <v>25</v>
      </c>
      <c r="B24" s="1">
        <f>H16/H17</f>
        <v>1.1922200362731286</v>
      </c>
    </row>
    <row r="25" spans="1:8" x14ac:dyDescent="0.3">
      <c r="A25" s="2" t="s">
        <v>26</v>
      </c>
      <c r="B25" s="2">
        <f>(10^2*(B22^0.5)*((B24-1.49)/(5.62-(12.8*B24))))</f>
        <v>390.73376918340489</v>
      </c>
      <c r="C25" s="9" t="s">
        <v>27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bertrand</dc:creator>
  <cp:lastModifiedBy>etienne bertrand</cp:lastModifiedBy>
  <dcterms:created xsi:type="dcterms:W3CDTF">2020-04-21T15:23:04Z</dcterms:created>
  <dcterms:modified xsi:type="dcterms:W3CDTF">2020-04-21T16:52:42Z</dcterms:modified>
</cp:coreProperties>
</file>